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202300"/>
  <mc:AlternateContent xmlns:mc="http://schemas.openxmlformats.org/markup-compatibility/2006">
    <mc:Choice Requires="x15">
      <x15ac:absPath xmlns:x15ac="http://schemas.microsoft.com/office/spreadsheetml/2010/11/ac" url="/Users/mic/Library/CloudStorage/Dropbox/おしごと/0000.00.00 ならがれ/2021.12.01 初発日予測/model/public_model/"/>
    </mc:Choice>
  </mc:AlternateContent>
  <xr:revisionPtr revIDLastSave="0" documentId="13_ncr:1_{78517B38-3A05-4C45-92DC-95308938478A}" xr6:coauthVersionLast="47" xr6:coauthVersionMax="47" xr10:uidLastSave="{00000000-0000-0000-0000-000000000000}"/>
  <bookViews>
    <workbookView xWindow="7020" yWindow="3500" windowWidth="17360" windowHeight="17320" xr2:uid="{AABC6154-2134-344E-B379-077FB552A175}"/>
  </bookViews>
  <sheets>
    <sheet name="初発日予測モデル" sheetId="1" r:id="rId1"/>
    <sheet name="出力計算" sheetId="4" r:id="rId2"/>
  </sheets>
  <definedNames>
    <definedName name="傾き">#REF!</definedName>
    <definedName name="積算温度閾値">#REF!</definedName>
    <definedName name="切片">#REF!</definedName>
    <definedName name="標準化単位">#REF!</definedName>
    <definedName name="標準化中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16" i="4"/>
  <c r="C17" i="4" s="1"/>
  <c r="G18" i="4" s="1"/>
  <c r="C25" i="4"/>
  <c r="C26" i="4" s="1"/>
  <c r="G27" i="4" s="1"/>
  <c r="C27" i="4"/>
  <c r="C28" i="4" s="1"/>
  <c r="F28" i="4" s="1"/>
  <c r="C19" i="4"/>
  <c r="F19" i="4" s="1"/>
  <c r="G7" i="4" a="1"/>
  <c r="G7" i="4" s="1"/>
  <c r="F7" i="4" a="1"/>
  <c r="F7" i="4" s="1"/>
  <c r="C7" i="4" a="1"/>
  <c r="C7" i="4" s="1"/>
  <c r="D7" i="4" a="1"/>
  <c r="D7" i="4" s="1"/>
  <c r="G6" i="4" a="1"/>
  <c r="G6" i="4" s="1"/>
  <c r="F6" i="4" a="1"/>
  <c r="F6" i="4" s="1"/>
  <c r="F5" i="4" a="1"/>
  <c r="F5" i="4" s="1"/>
  <c r="G5" i="4" a="1"/>
  <c r="G5" i="4" s="1"/>
  <c r="D5" i="4" a="1"/>
  <c r="D5" i="4" s="1"/>
  <c r="E7" i="4"/>
  <c r="E6" i="4"/>
  <c r="D6" i="4" a="1"/>
  <c r="D6" i="4" s="1"/>
  <c r="C6" i="4" a="1"/>
  <c r="C6" i="4" s="1"/>
  <c r="C20" i="4" l="1"/>
  <c r="C29" i="4"/>
  <c r="C37" i="4"/>
  <c r="F18" i="4"/>
  <c r="E8" i="4"/>
  <c r="G19" i="4"/>
  <c r="F27" i="4"/>
  <c r="G28" i="4"/>
  <c r="F8" i="4"/>
  <c r="C8" i="4"/>
  <c r="G8" i="4"/>
  <c r="D8" i="4"/>
  <c r="C36" i="4"/>
  <c r="F39" i="4" s="1"/>
  <c r="C35" i="4"/>
  <c r="F38" i="4" l="1"/>
  <c r="F37" i="4"/>
  <c r="F36" i="4"/>
  <c r="C11" i="4"/>
  <c r="M3" i="1"/>
  <c r="M4" i="1" s="1"/>
  <c r="C10" i="4"/>
  <c r="C12" i="4" l="1"/>
  <c r="F35" i="4" s="1"/>
  <c r="B41" i="4" s="1"/>
  <c r="L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<sst xmlns="http://schemas.openxmlformats.org/spreadsheetml/2006/main" count="177" uniqueCount="101">
  <si>
    <t>積算気温</t>
    <rPh sb="0" eb="4">
      <t xml:space="preserve">セキサンキオｎ </t>
    </rPh>
    <phoneticPr fontId="2"/>
  </si>
  <si>
    <t>予測初発日</t>
    <rPh sb="0" eb="5">
      <t xml:space="preserve">ヨソクショハツビ </t>
    </rPh>
    <phoneticPr fontId="2"/>
  </si>
  <si>
    <t>予測初発日の20日前</t>
    <rPh sb="0" eb="1">
      <t xml:space="preserve">ヨソクショハツビ </t>
    </rPh>
    <rPh sb="8" eb="10">
      <t xml:space="preserve">ニチマエ </t>
    </rPh>
    <phoneticPr fontId="2"/>
  </si>
  <si>
    <t>初発日予測</t>
    <rPh sb="0" eb="5">
      <t xml:space="preserve">ショハツビヨソク </t>
    </rPh>
    <phoneticPr fontId="2"/>
  </si>
  <si>
    <t>1日</t>
    <rPh sb="1" eb="2">
      <t xml:space="preserve">ニチ </t>
    </rPh>
    <phoneticPr fontId="2"/>
  </si>
  <si>
    <t>2日</t>
    <rPh sb="1" eb="2">
      <t xml:space="preserve">ニチ </t>
    </rPh>
    <phoneticPr fontId="2"/>
  </si>
  <si>
    <t>3日</t>
    <rPh sb="1" eb="2">
      <t xml:space="preserve">ニチ </t>
    </rPh>
    <phoneticPr fontId="2"/>
  </si>
  <si>
    <t>4日</t>
    <rPh sb="1" eb="2">
      <t xml:space="preserve">ニチ </t>
    </rPh>
    <phoneticPr fontId="2"/>
  </si>
  <si>
    <t>5日</t>
    <rPh sb="1" eb="2">
      <t xml:space="preserve">ニチ </t>
    </rPh>
    <phoneticPr fontId="2"/>
  </si>
  <si>
    <t>6日</t>
    <rPh sb="1" eb="2">
      <t xml:space="preserve">ニチ </t>
    </rPh>
    <phoneticPr fontId="2"/>
  </si>
  <si>
    <t>7日</t>
    <rPh sb="1" eb="2">
      <t xml:space="preserve">ニチ </t>
    </rPh>
    <phoneticPr fontId="2"/>
  </si>
  <si>
    <t>8日</t>
    <rPh sb="1" eb="2">
      <t xml:space="preserve">ニチ </t>
    </rPh>
    <phoneticPr fontId="2"/>
  </si>
  <si>
    <t>9日</t>
    <rPh sb="1" eb="2">
      <t xml:space="preserve">ニチ </t>
    </rPh>
    <phoneticPr fontId="2"/>
  </si>
  <si>
    <t>10日</t>
    <rPh sb="2" eb="3">
      <t xml:space="preserve">ニチ </t>
    </rPh>
    <phoneticPr fontId="2"/>
  </si>
  <si>
    <t>11日</t>
    <rPh sb="2" eb="3">
      <t xml:space="preserve">ニチ </t>
    </rPh>
    <phoneticPr fontId="2"/>
  </si>
  <si>
    <t>12日</t>
    <rPh sb="2" eb="3">
      <t xml:space="preserve">ニチ </t>
    </rPh>
    <phoneticPr fontId="2"/>
  </si>
  <si>
    <t>13日</t>
    <rPh sb="2" eb="3">
      <t xml:space="preserve">ニチ </t>
    </rPh>
    <phoneticPr fontId="2"/>
  </si>
  <si>
    <t>14日</t>
    <rPh sb="2" eb="3">
      <t xml:space="preserve">ニチ </t>
    </rPh>
    <phoneticPr fontId="2"/>
  </si>
  <si>
    <t>15日</t>
    <rPh sb="2" eb="3">
      <t xml:space="preserve">ニチ </t>
    </rPh>
    <phoneticPr fontId="2"/>
  </si>
  <si>
    <t>16日</t>
    <rPh sb="2" eb="3">
      <t xml:space="preserve">ニチ </t>
    </rPh>
    <phoneticPr fontId="2"/>
  </si>
  <si>
    <t>17日</t>
    <rPh sb="2" eb="3">
      <t xml:space="preserve">ニチ </t>
    </rPh>
    <phoneticPr fontId="2"/>
  </si>
  <si>
    <t>18日</t>
    <rPh sb="2" eb="3">
      <t xml:space="preserve">ニチ </t>
    </rPh>
    <phoneticPr fontId="2"/>
  </si>
  <si>
    <t>19日</t>
    <rPh sb="2" eb="3">
      <t xml:space="preserve">ニチ </t>
    </rPh>
    <phoneticPr fontId="2"/>
  </si>
  <si>
    <t>20日</t>
    <rPh sb="2" eb="3">
      <t xml:space="preserve">ニチ </t>
    </rPh>
    <phoneticPr fontId="2"/>
  </si>
  <si>
    <t>21日</t>
    <rPh sb="2" eb="3">
      <t xml:space="preserve">ニチ </t>
    </rPh>
    <phoneticPr fontId="2"/>
  </si>
  <si>
    <t>22日</t>
    <rPh sb="2" eb="3">
      <t xml:space="preserve">ニチ </t>
    </rPh>
    <phoneticPr fontId="2"/>
  </si>
  <si>
    <t>23日</t>
    <rPh sb="2" eb="3">
      <t xml:space="preserve">ニチ </t>
    </rPh>
    <phoneticPr fontId="2"/>
  </si>
  <si>
    <t>24日</t>
    <rPh sb="2" eb="3">
      <t xml:space="preserve">ニチ </t>
    </rPh>
    <phoneticPr fontId="2"/>
  </si>
  <si>
    <t>25日</t>
    <rPh sb="2" eb="3">
      <t xml:space="preserve">ニチ </t>
    </rPh>
    <phoneticPr fontId="2"/>
  </si>
  <si>
    <t>26日</t>
    <rPh sb="2" eb="3">
      <t xml:space="preserve">ニチ </t>
    </rPh>
    <phoneticPr fontId="2"/>
  </si>
  <si>
    <t>27日</t>
    <rPh sb="2" eb="3">
      <t xml:space="preserve">ニチ </t>
    </rPh>
    <phoneticPr fontId="2"/>
  </si>
  <si>
    <t>28日</t>
    <rPh sb="2" eb="3">
      <t xml:space="preserve">ニチ </t>
    </rPh>
    <phoneticPr fontId="2"/>
  </si>
  <si>
    <t>29日</t>
    <rPh sb="2" eb="3">
      <t xml:space="preserve">ニチ </t>
    </rPh>
    <phoneticPr fontId="2"/>
  </si>
  <si>
    <t>30日</t>
    <rPh sb="2" eb="3">
      <t xml:space="preserve">ニチ </t>
    </rPh>
    <phoneticPr fontId="2"/>
  </si>
  <si>
    <t>31日</t>
    <rPh sb="2" eb="3">
      <t xml:space="preserve">ニチ </t>
    </rPh>
    <phoneticPr fontId="2"/>
  </si>
  <si>
    <t>3月</t>
    <rPh sb="1" eb="2">
      <t xml:space="preserve">ガツ </t>
    </rPh>
    <phoneticPr fontId="2"/>
  </si>
  <si>
    <t>4月</t>
    <rPh sb="1" eb="2">
      <t xml:space="preserve">ガツ </t>
    </rPh>
    <phoneticPr fontId="2"/>
  </si>
  <si>
    <t>日平均気温（℃）</t>
    <rPh sb="0" eb="1">
      <t xml:space="preserve">ニチ </t>
    </rPh>
    <rPh sb="1" eb="5">
      <t xml:space="preserve">ヘイキンキオｎ </t>
    </rPh>
    <phoneticPr fontId="2"/>
  </si>
  <si>
    <t>3月の気温</t>
    <phoneticPr fontId="2"/>
  </si>
  <si>
    <t>4月の気温</t>
    <rPh sb="1" eb="2">
      <t xml:space="preserve">ガツノ </t>
    </rPh>
    <rPh sb="3" eb="5">
      <t xml:space="preserve">キオｎ </t>
    </rPh>
    <phoneticPr fontId="2"/>
  </si>
  <si>
    <t>入力済み</t>
    <rPh sb="0" eb="3">
      <t xml:space="preserve">ニュウリョクズミ </t>
    </rPh>
    <phoneticPr fontId="2"/>
  </si>
  <si>
    <t>3月</t>
    <rPh sb="1" eb="2">
      <t xml:space="preserve">サンガツノ </t>
    </rPh>
    <phoneticPr fontId="2"/>
  </si>
  <si>
    <t>最大積雪深</t>
    <rPh sb="0" eb="2">
      <t xml:space="preserve">サイダイ </t>
    </rPh>
    <rPh sb="2" eb="5">
      <t xml:space="preserve">セキセツシｎ </t>
    </rPh>
    <phoneticPr fontId="2"/>
  </si>
  <si>
    <t>エラー表示</t>
    <phoneticPr fontId="2"/>
  </si>
  <si>
    <t>全て数値</t>
    <rPh sb="0" eb="1">
      <t xml:space="preserve">スベテ </t>
    </rPh>
    <rPh sb="2" eb="4">
      <t xml:space="preserve">スウチ </t>
    </rPh>
    <phoneticPr fontId="2"/>
  </si>
  <si>
    <t>全て空欄</t>
    <rPh sb="0" eb="2">
      <t xml:space="preserve">スベテ </t>
    </rPh>
    <rPh sb="2" eb="4">
      <t xml:space="preserve">クウラン </t>
    </rPh>
    <phoneticPr fontId="2"/>
  </si>
  <si>
    <t>3月モデルエラー表示</t>
    <rPh sb="1" eb="2">
      <t xml:space="preserve">ガツ </t>
    </rPh>
    <rPh sb="8" eb="10">
      <t xml:space="preserve">ヒョウジ </t>
    </rPh>
    <phoneticPr fontId="2"/>
  </si>
  <si>
    <t>4月モデルエラー表示</t>
    <rPh sb="1" eb="2">
      <t xml:space="preserve">ガツ </t>
    </rPh>
    <rPh sb="8" eb="10">
      <t xml:space="preserve">ヒョウジ </t>
    </rPh>
    <phoneticPr fontId="2"/>
  </si>
  <si>
    <t>入力確認</t>
    <rPh sb="0" eb="4">
      <t xml:space="preserve">ニュウリョクカクニン </t>
    </rPh>
    <phoneticPr fontId="2"/>
  </si>
  <si>
    <t>temp_center</t>
  </si>
  <si>
    <t>temp_scale</t>
  </si>
  <si>
    <t>temp_min</t>
  </si>
  <si>
    <t>temp_max</t>
  </si>
  <si>
    <t>snow_center</t>
  </si>
  <si>
    <t>snow_scale</t>
  </si>
  <si>
    <t>snow_min</t>
  </si>
  <si>
    <t>snow_max</t>
  </si>
  <si>
    <t>(Intercept)</t>
  </si>
  <si>
    <t>max_snow_depth_3_0</t>
  </si>
  <si>
    <t>3月モデルパラメーター</t>
    <rPh sb="1" eb="2">
      <t xml:space="preserve">ガツ </t>
    </rPh>
    <phoneticPr fontId="2"/>
  </si>
  <si>
    <t>threshold</t>
  </si>
  <si>
    <t>4月モデルパラメーター</t>
    <rPh sb="1" eb="2">
      <t xml:space="preserve">ガツ </t>
    </rPh>
    <phoneticPr fontId="2"/>
  </si>
  <si>
    <t>標準化積算気温</t>
    <rPh sb="0" eb="3">
      <t xml:space="preserve">ヒョウジュンカセキサンキオｎ </t>
    </rPh>
    <rPh sb="3" eb="5">
      <t xml:space="preserve">セキサン </t>
    </rPh>
    <rPh sb="5" eb="7">
      <t xml:space="preserve">キオｎ </t>
    </rPh>
    <phoneticPr fontId="2"/>
  </si>
  <si>
    <t>標準化最大積雪深</t>
    <rPh sb="0" eb="1">
      <t xml:space="preserve">ヒョウジュンカ </t>
    </rPh>
    <rPh sb="3" eb="8">
      <t xml:space="preserve">サイダイセキセツシｎ </t>
    </rPh>
    <phoneticPr fontId="2"/>
  </si>
  <si>
    <t>予測値計算 (4月モデル)</t>
    <rPh sb="0" eb="5">
      <t xml:space="preserve">ヨソクチケイサｎ </t>
    </rPh>
    <rPh sb="8" eb="9">
      <t xml:space="preserve">ガツモデル </t>
    </rPh>
    <phoneticPr fontId="2"/>
  </si>
  <si>
    <t>予測値計算 (3月モデル)</t>
    <rPh sb="0" eb="5">
      <t xml:space="preserve">ヨソクチケイサｎ </t>
    </rPh>
    <rPh sb="8" eb="9">
      <t xml:space="preserve">ガツモデル </t>
    </rPh>
    <phoneticPr fontId="2"/>
  </si>
  <si>
    <t>メッセージ</t>
    <phoneticPr fontId="2"/>
  </si>
  <si>
    <t>3月モデルのみ</t>
    <rPh sb="1" eb="5">
      <t xml:space="preserve">ガツモデル </t>
    </rPh>
    <phoneticPr fontId="2"/>
  </si>
  <si>
    <t>降水量（mm）</t>
    <rPh sb="0" eb="3">
      <t xml:space="preserve">コウスイリョウ </t>
    </rPh>
    <phoneticPr fontId="2"/>
  </si>
  <si>
    <t>3月の降水量</t>
    <rPh sb="3" eb="6">
      <t xml:space="preserve">コウスイリョウ </t>
    </rPh>
    <phoneticPr fontId="2"/>
  </si>
  <si>
    <t>4月の降水量</t>
    <rPh sb="3" eb="6">
      <t xml:space="preserve">コウスイリョウ </t>
    </rPh>
    <phoneticPr fontId="2"/>
  </si>
  <si>
    <t>cum_temperature_3_12.0</t>
  </si>
  <si>
    <t>rain_center</t>
  </si>
  <si>
    <t>rain_scale</t>
  </si>
  <si>
    <t>rain_min</t>
  </si>
  <si>
    <t>rain_max</t>
  </si>
  <si>
    <t>降水量</t>
    <rPh sb="0" eb="3">
      <t xml:space="preserve">コウスイリョウ </t>
    </rPh>
    <phoneticPr fontId="2"/>
  </si>
  <si>
    <t>標準化降水量</t>
    <rPh sb="0" eb="1">
      <t xml:space="preserve">ヒョウジュンカ </t>
    </rPh>
    <rPh sb="3" eb="6">
      <t xml:space="preserve">コウスイリョウ </t>
    </rPh>
    <phoneticPr fontId="2"/>
  </si>
  <si>
    <t>--</t>
  </si>
  <si>
    <t>外挿気温</t>
    <rPh sb="0" eb="2">
      <t xml:space="preserve">ガイソウ </t>
    </rPh>
    <rPh sb="2" eb="4">
      <t xml:space="preserve">キオン </t>
    </rPh>
    <phoneticPr fontId="2"/>
  </si>
  <si>
    <t>外挿積雪</t>
    <rPh sb="0" eb="1">
      <t xml:space="preserve">ガイソウセキセツ </t>
    </rPh>
    <phoneticPr fontId="2"/>
  </si>
  <si>
    <t>下限</t>
    <rPh sb="0" eb="2">
      <t xml:space="preserve">カゲン </t>
    </rPh>
    <phoneticPr fontId="2"/>
  </si>
  <si>
    <t>外挿確認</t>
    <rPh sb="0" eb="4">
      <t xml:space="preserve">ガイソウカクニン </t>
    </rPh>
    <phoneticPr fontId="2"/>
  </si>
  <si>
    <t>外挿確認</t>
    <rPh sb="0" eb="4">
      <t xml:space="preserve">ガイソウカクニｎ </t>
    </rPh>
    <phoneticPr fontId="2"/>
  </si>
  <si>
    <t>外挿ε</t>
    <rPh sb="0" eb="2">
      <t xml:space="preserve">ガイソウ </t>
    </rPh>
    <phoneticPr fontId="2"/>
  </si>
  <si>
    <t>設定</t>
    <rPh sb="0" eb="2">
      <t xml:space="preserve">セッテイ </t>
    </rPh>
    <phoneticPr fontId="2"/>
  </si>
  <si>
    <t>メッセージ構築</t>
    <phoneticPr fontId="2"/>
  </si>
  <si>
    <t>外挿3月気温</t>
    <rPh sb="0" eb="2">
      <t xml:space="preserve">ガイソウ </t>
    </rPh>
    <rPh sb="3" eb="4">
      <t xml:space="preserve">ガツ </t>
    </rPh>
    <rPh sb="4" eb="6">
      <t xml:space="preserve">キオｎ </t>
    </rPh>
    <phoneticPr fontId="2"/>
  </si>
  <si>
    <t>外挿3月積雪</t>
    <rPh sb="0" eb="1">
      <t xml:space="preserve">ガイソウ </t>
    </rPh>
    <rPh sb="3" eb="4">
      <t xml:space="preserve">ガツ </t>
    </rPh>
    <rPh sb="4" eb="6">
      <t xml:space="preserve">セキセツ </t>
    </rPh>
    <phoneticPr fontId="2"/>
  </si>
  <si>
    <t>モデル種別</t>
    <phoneticPr fontId="2"/>
  </si>
  <si>
    <t>外挿4月気温</t>
    <rPh sb="0" eb="2">
      <t xml:space="preserve">ガイソウ </t>
    </rPh>
    <rPh sb="3" eb="4">
      <t xml:space="preserve">ガツ </t>
    </rPh>
    <rPh sb="4" eb="6">
      <t xml:space="preserve">キオｎ </t>
    </rPh>
    <phoneticPr fontId="2"/>
  </si>
  <si>
    <t>外挿4月降水量</t>
    <rPh sb="0" eb="2">
      <t xml:space="preserve">ガイソウ </t>
    </rPh>
    <rPh sb="3" eb="4">
      <t xml:space="preserve">ガツ </t>
    </rPh>
    <rPh sb="4" eb="7">
      <t xml:space="preserve">コウスイリョウ </t>
    </rPh>
    <phoneticPr fontId="2"/>
  </si>
  <si>
    <t>外挿降水量</t>
    <rPh sb="0" eb="1">
      <t xml:space="preserve">ガイソウセキセツ </t>
    </rPh>
    <rPh sb="2" eb="5">
      <t xml:space="preserve">コウスイリョウ </t>
    </rPh>
    <phoneticPr fontId="2"/>
  </si>
  <si>
    <t>統合メッセージ</t>
    <rPh sb="0" eb="2">
      <t xml:space="preserve">トウゴウメッセージ </t>
    </rPh>
    <phoneticPr fontId="2"/>
  </si>
  <si>
    <t>上限</t>
    <rPh sb="0" eb="2">
      <t xml:space="preserve">ジョウゲン </t>
    </rPh>
    <phoneticPr fontId="2"/>
  </si>
  <si>
    <t>trap_type飛翔</t>
  </si>
  <si>
    <t>cum_temperature_34_11.0</t>
  </si>
  <si>
    <t>total_precipitation_34_0</t>
  </si>
  <si>
    <t>3月モデル予測可能</t>
    <rPh sb="1" eb="2">
      <t xml:space="preserve">ガツ </t>
    </rPh>
    <rPh sb="5" eb="7">
      <t xml:space="preserve">ヨソｋ </t>
    </rPh>
    <rPh sb="7" eb="9">
      <t xml:space="preserve">サクセイカノウ </t>
    </rPh>
    <phoneticPr fontId="2"/>
  </si>
  <si>
    <t>4月モデル予測可能</t>
    <rPh sb="1" eb="2">
      <t xml:space="preserve">ガツ </t>
    </rPh>
    <rPh sb="5" eb="7">
      <t xml:space="preserve">ヨソｋ </t>
    </rPh>
    <rPh sb="7" eb="9">
      <t xml:space="preserve">サクセイカノウ </t>
    </rPh>
    <phoneticPr fontId="2"/>
  </si>
  <si>
    <t>最深積雪 (cm)</t>
    <rPh sb="0" eb="4">
      <t xml:space="preserve">サイダイセキセツシｎ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</si>
</sst>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8">
    <font>
      <sz val="12"/>
      <color theme="1"/>
      <name val="游ゴシック"/>
      <family val="2"/>
      <charset val="128"/>
      <scheme val="minor"/>
    </font>
    <font>
      <sz val="12"/>
      <color theme="0"/>
      <name val="游ゴシック"/>
      <family val="2"/>
      <charset val="128"/>
      <scheme val="minor"/>
    </font>
    <font>
      <sz val="6"/>
      <name val="游ゴシック"/>
      <family val="2"/>
      <charset val="128"/>
      <scheme val="minor"/>
    </font>
    <font>
      <sz val="12"/>
      <color theme="0"/>
      <name val="游ゴシック"/>
      <family val="3"/>
      <charset val="128"/>
      <scheme val="minor"/>
    </font>
    <font>
      <b/>
      <sz val="12"/>
      <color theme="0"/>
      <name val="游ゴシック"/>
      <family val="3"/>
      <charset val="128"/>
      <scheme val="minor"/>
    </font>
    <font>
      <b/>
      <sz val="12"/>
      <color theme="1"/>
      <name val="游ゴシック"/>
      <family val="3"/>
      <charset val="128"/>
      <scheme val="minor"/>
    </font>
    <font>
      <b/>
      <sz val="12"/>
      <name val="游ゴシック"/>
      <family val="3"/>
      <charset val="128"/>
      <scheme val="minor"/>
    </font>
    <font>
      <sz val="12"/>
      <name val="游ゴシック"/>
      <family val="3"/>
      <charset val="128"/>
      <scheme val="minor"/>
    </font>
  </fonts>
  <fills count="16">
    <fill>
      <patternFill patternType="none"/>
    </fill>
    <fill>
      <patternFill patternType="gray125"/>
    </fill>
    <fill>
      <patternFill patternType="solid">
        <fgColor theme="9"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14" fontId="0" fillId="4" borderId="1" xfId="0" applyNumberFormat="1" applyFill="1" applyBorder="1">
      <alignment vertical="center"/>
    </xf>
    <xf numFmtId="0" fontId="0" fillId="5" borderId="1" xfId="0" applyFill="1" applyBorder="1">
      <alignment vertical="center"/>
    </xf>
    <xf numFmtId="0" fontId="4" fillId="7" borderId="1" xfId="0" applyFont="1" applyFill="1" applyBorder="1" applyAlignment="1">
      <alignment horizontal="center" vertical="center"/>
    </xf>
    <xf numFmtId="0" fontId="0" fillId="8" borderId="1" xfId="0" applyFill="1" applyBorder="1">
      <alignment vertical="center"/>
    </xf>
    <xf numFmtId="0" fontId="4" fillId="7" borderId="1" xfId="0" applyFont="1" applyFill="1" applyBorder="1">
      <alignment vertical="center"/>
    </xf>
    <xf numFmtId="176" fontId="4" fillId="7" borderId="1" xfId="0" applyNumberFormat="1" applyFont="1" applyFill="1" applyBorder="1">
      <alignment vertical="center"/>
    </xf>
    <xf numFmtId="0" fontId="0" fillId="6" borderId="1" xfId="0" applyFill="1" applyBorder="1">
      <alignment vertical="center"/>
    </xf>
    <xf numFmtId="0" fontId="1" fillId="9" borderId="1" xfId="0" applyFont="1" applyFill="1" applyBorder="1">
      <alignment vertical="center"/>
    </xf>
    <xf numFmtId="0" fontId="3" fillId="9" borderId="1" xfId="0" applyFont="1" applyFill="1" applyBorder="1">
      <alignment vertical="center"/>
    </xf>
    <xf numFmtId="0" fontId="4" fillId="10" borderId="1" xfId="0" applyFont="1" applyFill="1" applyBorder="1" applyAlignment="1">
      <alignment horizontal="center" vertical="center"/>
    </xf>
    <xf numFmtId="0" fontId="0" fillId="11" borderId="1" xfId="0" applyFill="1" applyBorder="1">
      <alignment vertical="center"/>
    </xf>
    <xf numFmtId="0" fontId="0" fillId="0" borderId="1" xfId="0" applyBorder="1">
      <alignment vertical="center"/>
    </xf>
    <xf numFmtId="0" fontId="5" fillId="3" borderId="0" xfId="0" applyFont="1" applyFill="1">
      <alignment vertical="center"/>
    </xf>
    <xf numFmtId="0" fontId="0" fillId="3" borderId="0" xfId="0" applyFill="1">
      <alignment vertical="center"/>
    </xf>
    <xf numFmtId="0" fontId="0" fillId="0" borderId="1" xfId="0" applyBorder="1" applyAlignment="1"/>
    <xf numFmtId="0" fontId="0" fillId="4" borderId="0" xfId="0" applyFill="1">
      <alignment vertical="center"/>
    </xf>
    <xf numFmtId="0" fontId="5" fillId="4" borderId="0" xfId="0" applyFont="1" applyFill="1">
      <alignment vertical="center"/>
    </xf>
    <xf numFmtId="0" fontId="5" fillId="14" borderId="0" xfId="0" applyFont="1" applyFill="1">
      <alignment vertical="center"/>
    </xf>
    <xf numFmtId="0" fontId="0" fillId="14" borderId="0" xfId="0" applyFill="1">
      <alignment vertical="center"/>
    </xf>
    <xf numFmtId="0" fontId="5" fillId="11" borderId="0" xfId="0" applyFont="1" applyFill="1">
      <alignment vertical="center"/>
    </xf>
    <xf numFmtId="0" fontId="0" fillId="11" borderId="0" xfId="0" applyFill="1">
      <alignment vertical="center"/>
    </xf>
    <xf numFmtId="0" fontId="0" fillId="6" borderId="0" xfId="0" applyFill="1">
      <alignment vertical="center"/>
    </xf>
    <xf numFmtId="0" fontId="0" fillId="0" borderId="0" xfId="0" quotePrefix="1">
      <alignment vertical="center"/>
    </xf>
    <xf numFmtId="0" fontId="4" fillId="0" borderId="0" xfId="0" applyFont="1">
      <alignment vertical="center"/>
    </xf>
    <xf numFmtId="0" fontId="0" fillId="0" borderId="0" xfId="0" applyAlignment="1">
      <alignment vertical="center" wrapText="1"/>
    </xf>
    <xf numFmtId="0" fontId="4" fillId="15" borderId="1" xfId="0" applyFont="1" applyFill="1" applyBorder="1">
      <alignment vertical="center"/>
    </xf>
    <xf numFmtId="0" fontId="4" fillId="15" borderId="1" xfId="0" applyFont="1" applyFill="1" applyBorder="1" applyAlignment="1">
      <alignment horizontal="center" vertical="center"/>
    </xf>
    <xf numFmtId="176" fontId="4" fillId="15" borderId="1" xfId="0" applyNumberFormat="1" applyFont="1" applyFill="1" applyBorder="1">
      <alignment vertical="center"/>
    </xf>
    <xf numFmtId="0" fontId="6" fillId="6" borderId="0" xfId="0" applyFont="1" applyFill="1">
      <alignment vertical="center"/>
    </xf>
    <xf numFmtId="14" fontId="0" fillId="0" borderId="1" xfId="0" applyNumberFormat="1" applyBorder="1">
      <alignment vertical="center"/>
    </xf>
    <xf numFmtId="0" fontId="7" fillId="0" borderId="1" xfId="0" applyFont="1" applyBorder="1">
      <alignment vertical="center"/>
    </xf>
    <xf numFmtId="0" fontId="0" fillId="0" borderId="0" xfId="0" applyAlignment="1"/>
    <xf numFmtId="0" fontId="4"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5" borderId="1" xfId="0" applyFont="1" applyFill="1" applyBorder="1" applyAlignment="1">
      <alignment horizontal="center" vertical="center"/>
    </xf>
    <xf numFmtId="0" fontId="4" fillId="7"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D8A1-EC08-0E41-9959-B2646E871F04}">
  <sheetPr codeName="Sheet1"/>
  <dimension ref="B2:M34"/>
  <sheetViews>
    <sheetView tabSelected="1" zoomScaleNormal="100" workbookViewId="0">
      <selection activeCell="A2" sqref="A2"/>
    </sheetView>
  </sheetViews>
  <sheetFormatPr baseColWidth="10" defaultColWidth="10.7109375" defaultRowHeight="20"/>
  <cols>
    <col min="1" max="1" width="3.7109375" customWidth="1"/>
    <col min="2" max="2" width="5.28515625" bestFit="1" customWidth="1"/>
    <col min="3" max="4" width="8.140625" customWidth="1"/>
    <col min="5" max="5" width="3.7109375" customWidth="1"/>
    <col min="6" max="6" width="5.28515625" bestFit="1" customWidth="1"/>
    <col min="7" max="8" width="8.140625" customWidth="1"/>
    <col min="9" max="9" width="3.7109375" customWidth="1"/>
    <col min="10" max="10" width="12.7109375" bestFit="1" customWidth="1"/>
    <col min="11" max="11" width="3.7109375" customWidth="1"/>
    <col min="12" max="12" width="17.7109375" bestFit="1" customWidth="1"/>
    <col min="13" max="13" width="25.5703125" customWidth="1"/>
  </cols>
  <sheetData>
    <row r="2" spans="2:13">
      <c r="B2" s="5"/>
      <c r="C2" s="38" t="s">
        <v>37</v>
      </c>
      <c r="D2" s="38"/>
      <c r="F2" s="26"/>
      <c r="G2" s="37" t="s">
        <v>68</v>
      </c>
      <c r="H2" s="37"/>
      <c r="J2" s="10" t="s">
        <v>100</v>
      </c>
      <c r="L2" s="35" t="s">
        <v>3</v>
      </c>
      <c r="M2" s="36"/>
    </row>
    <row r="3" spans="2:13">
      <c r="B3" s="3"/>
      <c r="C3" s="3" t="s">
        <v>35</v>
      </c>
      <c r="D3" s="3" t="s">
        <v>36</v>
      </c>
      <c r="F3" s="27"/>
      <c r="G3" s="27" t="s">
        <v>35</v>
      </c>
      <c r="H3" s="27" t="s">
        <v>36</v>
      </c>
      <c r="J3" s="10" t="s">
        <v>41</v>
      </c>
      <c r="L3" s="8" t="s">
        <v>1</v>
      </c>
      <c r="M3" s="1">
        <f ca="1">IF(出力計算!C36, 出力計算!C29, IF(出力計算!C35, 出力計算!C20, ""))</f>
        <v>45799.974582716066</v>
      </c>
    </row>
    <row r="4" spans="2:13">
      <c r="B4" s="6" t="s">
        <v>4</v>
      </c>
      <c r="C4" s="7">
        <v>9</v>
      </c>
      <c r="D4" s="7">
        <v>12.7</v>
      </c>
      <c r="F4" s="28" t="s">
        <v>4</v>
      </c>
      <c r="G4" s="2">
        <v>11</v>
      </c>
      <c r="H4" s="2">
        <v>10</v>
      </c>
      <c r="J4" s="11">
        <v>0</v>
      </c>
      <c r="L4" s="9" t="s">
        <v>2</v>
      </c>
      <c r="M4" s="1">
        <f ca="1">IF(M3 &lt;&gt; "", M3 - 20, "")</f>
        <v>45779.974582716066</v>
      </c>
    </row>
    <row r="5" spans="2:13">
      <c r="B5" s="6" t="s">
        <v>5</v>
      </c>
      <c r="C5" s="7">
        <v>6.2</v>
      </c>
      <c r="D5" s="7">
        <v>12.1</v>
      </c>
      <c r="F5" s="28" t="s">
        <v>5</v>
      </c>
      <c r="G5" s="2" t="s">
        <v>78</v>
      </c>
      <c r="H5" s="2" t="s">
        <v>78</v>
      </c>
    </row>
    <row r="6" spans="2:13">
      <c r="B6" s="6" t="s">
        <v>6</v>
      </c>
      <c r="C6" s="7">
        <v>5.3</v>
      </c>
      <c r="D6" s="7">
        <v>12.4</v>
      </c>
      <c r="F6" s="28" t="s">
        <v>6</v>
      </c>
      <c r="G6" s="2" t="s">
        <v>78</v>
      </c>
      <c r="H6" s="2">
        <v>13.5</v>
      </c>
      <c r="K6" s="24"/>
      <c r="L6" s="33" t="s">
        <v>66</v>
      </c>
      <c r="M6" s="33"/>
    </row>
    <row r="7" spans="2:13" ht="20" customHeight="1">
      <c r="B7" s="6" t="s">
        <v>7</v>
      </c>
      <c r="C7" s="7">
        <v>7.3</v>
      </c>
      <c r="D7" s="7">
        <v>15.3</v>
      </c>
      <c r="F7" s="28" t="s">
        <v>7</v>
      </c>
      <c r="G7" s="2" t="s">
        <v>78</v>
      </c>
      <c r="H7" s="2">
        <v>3.5</v>
      </c>
      <c r="K7" s="25"/>
      <c r="L7" s="34" t="str">
        <f>出力計算!B41</f>
        <v>3-4月の気象条件を使った予測値を表示しています。</v>
      </c>
      <c r="M7" s="34"/>
    </row>
    <row r="8" spans="2:13">
      <c r="B8" s="6" t="s">
        <v>8</v>
      </c>
      <c r="C8" s="7">
        <v>4.5999999999999996</v>
      </c>
      <c r="D8" s="7">
        <v>10.6</v>
      </c>
      <c r="F8" s="28" t="s">
        <v>8</v>
      </c>
      <c r="G8" s="2">
        <v>21.5</v>
      </c>
      <c r="H8" s="2">
        <v>1.5</v>
      </c>
      <c r="J8" s="25"/>
      <c r="K8" s="25"/>
      <c r="L8" s="34"/>
      <c r="M8" s="34"/>
    </row>
    <row r="9" spans="2:13">
      <c r="B9" s="6" t="s">
        <v>9</v>
      </c>
      <c r="C9" s="7">
        <v>5</v>
      </c>
      <c r="D9" s="7">
        <v>11.4</v>
      </c>
      <c r="F9" s="28" t="s">
        <v>9</v>
      </c>
      <c r="G9" s="2">
        <v>10</v>
      </c>
      <c r="H9" s="2">
        <v>0.5</v>
      </c>
      <c r="J9" s="25"/>
      <c r="K9" s="25"/>
      <c r="L9" s="34"/>
      <c r="M9" s="34"/>
    </row>
    <row r="10" spans="2:13">
      <c r="B10" s="6" t="s">
        <v>10</v>
      </c>
      <c r="C10" s="7">
        <v>6.3</v>
      </c>
      <c r="D10" s="7">
        <v>16.3</v>
      </c>
      <c r="F10" s="28" t="s">
        <v>10</v>
      </c>
      <c r="G10" s="2">
        <v>0</v>
      </c>
      <c r="H10" s="2">
        <v>0.5</v>
      </c>
      <c r="J10" s="25"/>
      <c r="K10" s="25"/>
      <c r="L10" s="34"/>
      <c r="M10" s="34"/>
    </row>
    <row r="11" spans="2:13">
      <c r="B11" s="6" t="s">
        <v>11</v>
      </c>
      <c r="C11" s="7">
        <v>3.9</v>
      </c>
      <c r="D11" s="7">
        <v>18</v>
      </c>
      <c r="F11" s="28" t="s">
        <v>11</v>
      </c>
      <c r="G11" s="2">
        <v>23.5</v>
      </c>
      <c r="H11" s="2">
        <v>0</v>
      </c>
      <c r="J11" s="25"/>
      <c r="K11" s="25"/>
      <c r="L11" s="34"/>
      <c r="M11" s="34"/>
    </row>
    <row r="12" spans="2:13">
      <c r="B12" s="6" t="s">
        <v>12</v>
      </c>
      <c r="C12" s="7">
        <v>4.3</v>
      </c>
      <c r="D12" s="7">
        <v>14.7</v>
      </c>
      <c r="F12" s="28" t="s">
        <v>12</v>
      </c>
      <c r="G12" s="2" t="s">
        <v>78</v>
      </c>
      <c r="H12" s="2">
        <v>28</v>
      </c>
      <c r="J12" s="25"/>
      <c r="K12" s="25"/>
      <c r="L12" s="34"/>
      <c r="M12" s="34"/>
    </row>
    <row r="13" spans="2:13">
      <c r="B13" s="6" t="s">
        <v>13</v>
      </c>
      <c r="C13" s="7">
        <v>4.7</v>
      </c>
      <c r="D13" s="7">
        <v>9.5</v>
      </c>
      <c r="F13" s="28" t="s">
        <v>13</v>
      </c>
      <c r="G13" s="2" t="s">
        <v>78</v>
      </c>
      <c r="H13" s="2" t="s">
        <v>78</v>
      </c>
      <c r="J13" s="25"/>
      <c r="K13" s="25"/>
      <c r="L13" s="34"/>
      <c r="M13" s="34"/>
    </row>
    <row r="14" spans="2:13">
      <c r="B14" s="6" t="s">
        <v>14</v>
      </c>
      <c r="C14" s="7">
        <v>5.9</v>
      </c>
      <c r="D14" s="7">
        <v>11.8</v>
      </c>
      <c r="F14" s="28" t="s">
        <v>14</v>
      </c>
      <c r="G14" s="2" t="s">
        <v>78</v>
      </c>
      <c r="H14" s="2" t="s">
        <v>78</v>
      </c>
    </row>
    <row r="15" spans="2:13">
      <c r="B15" s="6" t="s">
        <v>15</v>
      </c>
      <c r="C15" s="7">
        <v>6.8</v>
      </c>
      <c r="D15" s="7">
        <v>14.2</v>
      </c>
      <c r="F15" s="28" t="s">
        <v>15</v>
      </c>
      <c r="G15" s="2">
        <v>25.5</v>
      </c>
      <c r="H15" s="2">
        <v>0</v>
      </c>
    </row>
    <row r="16" spans="2:13">
      <c r="B16" s="6" t="s">
        <v>16</v>
      </c>
      <c r="C16" s="7">
        <v>7.7</v>
      </c>
      <c r="D16" s="7">
        <v>14.6</v>
      </c>
      <c r="F16" s="28" t="s">
        <v>16</v>
      </c>
      <c r="G16" s="2">
        <v>0</v>
      </c>
      <c r="H16" s="2" t="s">
        <v>78</v>
      </c>
    </row>
    <row r="17" spans="2:8">
      <c r="B17" s="6" t="s">
        <v>17</v>
      </c>
      <c r="C17" s="7">
        <v>6.9</v>
      </c>
      <c r="D17" s="7">
        <v>16.5</v>
      </c>
      <c r="F17" s="28" t="s">
        <v>17</v>
      </c>
      <c r="G17" s="2" t="s">
        <v>78</v>
      </c>
      <c r="H17" s="2" t="s">
        <v>78</v>
      </c>
    </row>
    <row r="18" spans="2:8">
      <c r="B18" s="6" t="s">
        <v>18</v>
      </c>
      <c r="C18" s="7">
        <v>8.6999999999999993</v>
      </c>
      <c r="D18" s="7">
        <v>18.399999999999999</v>
      </c>
      <c r="F18" s="28" t="s">
        <v>18</v>
      </c>
      <c r="G18" s="2" t="s">
        <v>78</v>
      </c>
      <c r="H18" s="2" t="s">
        <v>78</v>
      </c>
    </row>
    <row r="19" spans="2:8">
      <c r="B19" s="6" t="s">
        <v>19</v>
      </c>
      <c r="C19" s="7">
        <v>12.7</v>
      </c>
      <c r="D19" s="7">
        <v>18.2</v>
      </c>
      <c r="F19" s="28" t="s">
        <v>19</v>
      </c>
      <c r="G19" s="2" t="s">
        <v>78</v>
      </c>
      <c r="H19" s="2" t="s">
        <v>78</v>
      </c>
    </row>
    <row r="20" spans="2:8">
      <c r="B20" s="6" t="s">
        <v>20</v>
      </c>
      <c r="C20" s="7">
        <v>14.5</v>
      </c>
      <c r="D20" s="7">
        <v>18.899999999999999</v>
      </c>
      <c r="F20" s="28" t="s">
        <v>20</v>
      </c>
      <c r="G20" s="2">
        <v>0</v>
      </c>
      <c r="H20" s="2">
        <v>0</v>
      </c>
    </row>
    <row r="21" spans="2:8">
      <c r="B21" s="6" t="s">
        <v>21</v>
      </c>
      <c r="C21" s="7">
        <v>8.4</v>
      </c>
      <c r="D21" s="7">
        <v>16.5</v>
      </c>
      <c r="F21" s="28" t="s">
        <v>21</v>
      </c>
      <c r="G21" s="2" t="s">
        <v>78</v>
      </c>
      <c r="H21" s="2">
        <v>1</v>
      </c>
    </row>
    <row r="22" spans="2:8">
      <c r="B22" s="6" t="s">
        <v>22</v>
      </c>
      <c r="C22" s="7">
        <v>5.7</v>
      </c>
      <c r="D22" s="7">
        <v>17.5</v>
      </c>
      <c r="F22" s="28" t="s">
        <v>22</v>
      </c>
      <c r="G22" s="2" t="s">
        <v>78</v>
      </c>
      <c r="H22" s="2" t="s">
        <v>78</v>
      </c>
    </row>
    <row r="23" spans="2:8">
      <c r="B23" s="6" t="s">
        <v>23</v>
      </c>
      <c r="C23" s="7">
        <v>6.3</v>
      </c>
      <c r="D23" s="7">
        <v>17.8</v>
      </c>
      <c r="F23" s="28" t="s">
        <v>23</v>
      </c>
      <c r="G23" s="2">
        <v>0.5</v>
      </c>
      <c r="H23" s="2" t="s">
        <v>78</v>
      </c>
    </row>
    <row r="24" spans="2:8">
      <c r="B24" s="6" t="s">
        <v>24</v>
      </c>
      <c r="C24" s="7">
        <v>5.2</v>
      </c>
      <c r="D24" s="7">
        <v>17.399999999999999</v>
      </c>
      <c r="F24" s="28" t="s">
        <v>24</v>
      </c>
      <c r="G24" s="2" t="s">
        <v>78</v>
      </c>
      <c r="H24" s="2">
        <v>0</v>
      </c>
    </row>
    <row r="25" spans="2:8">
      <c r="B25" s="6" t="s">
        <v>25</v>
      </c>
      <c r="C25" s="7">
        <v>5.2</v>
      </c>
      <c r="D25" s="7">
        <v>15.5</v>
      </c>
      <c r="F25" s="28" t="s">
        <v>25</v>
      </c>
      <c r="G25" s="2" t="s">
        <v>78</v>
      </c>
      <c r="H25" s="2">
        <v>1</v>
      </c>
    </row>
    <row r="26" spans="2:8">
      <c r="B26" s="6" t="s">
        <v>26</v>
      </c>
      <c r="C26" s="7">
        <v>2.7</v>
      </c>
      <c r="D26" s="7">
        <v>16.8</v>
      </c>
      <c r="F26" s="28" t="s">
        <v>26</v>
      </c>
      <c r="G26" s="2">
        <v>3</v>
      </c>
      <c r="H26" s="2">
        <v>0</v>
      </c>
    </row>
    <row r="27" spans="2:8">
      <c r="B27" s="6" t="s">
        <v>27</v>
      </c>
      <c r="C27" s="7">
        <v>9.1</v>
      </c>
      <c r="D27" s="7">
        <v>15</v>
      </c>
      <c r="F27" s="28" t="s">
        <v>27</v>
      </c>
      <c r="G27" s="2">
        <v>0</v>
      </c>
      <c r="H27" s="2">
        <v>11</v>
      </c>
    </row>
    <row r="28" spans="2:8">
      <c r="B28" s="6" t="s">
        <v>28</v>
      </c>
      <c r="C28" s="7">
        <v>11.4</v>
      </c>
      <c r="D28" s="7">
        <v>18.899999999999999</v>
      </c>
      <c r="F28" s="28" t="s">
        <v>28</v>
      </c>
      <c r="G28" s="2">
        <v>6.5</v>
      </c>
      <c r="H28" s="2">
        <v>1</v>
      </c>
    </row>
    <row r="29" spans="2:8">
      <c r="B29" s="6" t="s">
        <v>29</v>
      </c>
      <c r="C29" s="7">
        <v>8.9</v>
      </c>
      <c r="D29" s="7">
        <v>19.5</v>
      </c>
      <c r="F29" s="28" t="s">
        <v>29</v>
      </c>
      <c r="G29" s="2">
        <v>37</v>
      </c>
      <c r="H29" s="2" t="s">
        <v>78</v>
      </c>
    </row>
    <row r="30" spans="2:8">
      <c r="B30" s="6" t="s">
        <v>30</v>
      </c>
      <c r="C30" s="7">
        <v>9.1</v>
      </c>
      <c r="D30" s="7">
        <v>19.2</v>
      </c>
      <c r="F30" s="28" t="s">
        <v>30</v>
      </c>
      <c r="G30" s="2">
        <v>0</v>
      </c>
      <c r="H30" s="2">
        <v>0</v>
      </c>
    </row>
    <row r="31" spans="2:8">
      <c r="B31" s="6" t="s">
        <v>31</v>
      </c>
      <c r="C31" s="7">
        <v>9.3000000000000007</v>
      </c>
      <c r="D31" s="7">
        <v>20.6</v>
      </c>
      <c r="F31" s="28" t="s">
        <v>31</v>
      </c>
      <c r="G31" s="2">
        <v>0</v>
      </c>
      <c r="H31" s="2" t="s">
        <v>78</v>
      </c>
    </row>
    <row r="32" spans="2:8">
      <c r="B32" s="6" t="s">
        <v>32</v>
      </c>
      <c r="C32" s="7">
        <v>15.3</v>
      </c>
      <c r="D32" s="7">
        <v>20.9</v>
      </c>
      <c r="F32" s="28" t="s">
        <v>32</v>
      </c>
      <c r="G32" s="2">
        <v>16</v>
      </c>
      <c r="H32" s="2" t="s">
        <v>78</v>
      </c>
    </row>
    <row r="33" spans="2:8">
      <c r="B33" s="6" t="s">
        <v>33</v>
      </c>
      <c r="C33" s="7">
        <v>16.5</v>
      </c>
      <c r="D33" s="7">
        <v>20.3</v>
      </c>
      <c r="F33" s="28" t="s">
        <v>33</v>
      </c>
      <c r="G33" s="2">
        <v>0</v>
      </c>
      <c r="H33" s="2">
        <v>0.5</v>
      </c>
    </row>
    <row r="34" spans="2:8">
      <c r="B34" s="6" t="s">
        <v>34</v>
      </c>
      <c r="C34" s="7">
        <v>16.5</v>
      </c>
      <c r="D34" s="4"/>
      <c r="F34" s="28" t="s">
        <v>34</v>
      </c>
      <c r="G34" s="2" t="s">
        <v>78</v>
      </c>
      <c r="H34" s="4"/>
    </row>
  </sheetData>
  <mergeCells count="5">
    <mergeCell ref="L6:M6"/>
    <mergeCell ref="L7:M13"/>
    <mergeCell ref="L2:M2"/>
    <mergeCell ref="G2:H2"/>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DE84-6156-DD48-8E18-31CB025F2508}">
  <sheetPr codeName="Sheet2"/>
  <dimension ref="B2:M41"/>
  <sheetViews>
    <sheetView topLeftCell="A7" workbookViewId="0">
      <selection activeCell="F39" sqref="F39"/>
    </sheetView>
  </sheetViews>
  <sheetFormatPr baseColWidth="10" defaultColWidth="10.7109375" defaultRowHeight="20"/>
  <cols>
    <col min="1" max="1" width="3.7109375" customWidth="1"/>
    <col min="2" max="2" width="18.7109375" bestFit="1" customWidth="1"/>
    <col min="3" max="3" width="10.42578125" bestFit="1" customWidth="1"/>
    <col min="4" max="4" width="9.5703125" bestFit="1" customWidth="1"/>
    <col min="5" max="5" width="10.28515625" bestFit="1" customWidth="1"/>
    <col min="6" max="7" width="13" bestFit="1" customWidth="1"/>
    <col min="8" max="8" width="3.7109375" customWidth="1"/>
    <col min="9" max="9" width="12.7109375" bestFit="1" customWidth="1"/>
    <col min="10" max="10" width="22.7109375" bestFit="1" customWidth="1"/>
    <col min="11" max="11" width="19.85546875" bestFit="1" customWidth="1"/>
    <col min="12" max="12" width="12.7109375" bestFit="1" customWidth="1"/>
  </cols>
  <sheetData>
    <row r="2" spans="2:13">
      <c r="B2" s="13" t="s">
        <v>48</v>
      </c>
      <c r="C2" s="14"/>
      <c r="D2" s="14"/>
      <c r="E2" s="14"/>
      <c r="F2" s="14"/>
      <c r="G2" s="14"/>
      <c r="I2" s="29" t="s">
        <v>85</v>
      </c>
      <c r="J2" s="22"/>
      <c r="K2" s="22"/>
      <c r="L2" s="22"/>
      <c r="M2" s="22"/>
    </row>
    <row r="4" spans="2:13">
      <c r="B4" s="12"/>
      <c r="C4" s="12" t="s">
        <v>38</v>
      </c>
      <c r="D4" s="12" t="s">
        <v>39</v>
      </c>
      <c r="E4" s="12" t="s">
        <v>42</v>
      </c>
      <c r="F4" s="12" t="s">
        <v>69</v>
      </c>
      <c r="G4" s="12" t="s">
        <v>70</v>
      </c>
      <c r="I4" s="12" t="s">
        <v>84</v>
      </c>
    </row>
    <row r="5" spans="2:13">
      <c r="B5" s="12" t="s">
        <v>45</v>
      </c>
      <c r="C5" s="12"/>
      <c r="D5" s="12" t="b" cm="1">
        <f t="array" ref="D5">AND(初発日予測モデル!D$4:D$33 = "")</f>
        <v>0</v>
      </c>
      <c r="E5" s="12"/>
      <c r="F5" s="12" t="b" cm="1">
        <f t="array" ref="F5">AND(初発日予測モデル!G$4:G$34 = "")</f>
        <v>0</v>
      </c>
      <c r="G5" s="12" t="b" cm="1">
        <f t="array" ref="G5">AND(初発日予測モデル!H$4:H$33 = "")</f>
        <v>0</v>
      </c>
      <c r="I5" s="12">
        <v>0.01</v>
      </c>
    </row>
    <row r="6" spans="2:13">
      <c r="B6" s="12" t="s">
        <v>40</v>
      </c>
      <c r="C6" s="12" t="b" cm="1">
        <f t="array" ref="C6">AND(初発日予測モデル!C$4:C$34 &lt;&gt; "")</f>
        <v>1</v>
      </c>
      <c r="D6" s="12" t="b" cm="1">
        <f t="array" ref="D6">AND(初発日予測モデル!D$4:D$33 &lt;&gt; "")</f>
        <v>1</v>
      </c>
      <c r="E6" s="12" t="b">
        <f>初発日予測モデル!J$4 &lt;&gt; ""</f>
        <v>1</v>
      </c>
      <c r="F6" s="12" t="b" cm="1">
        <f t="array" ref="F6">AND(初発日予測モデル!G$4:G$34 &lt;&gt; "")</f>
        <v>1</v>
      </c>
      <c r="G6" s="12" t="b" cm="1">
        <f t="array" ref="G6">AND(初発日予測モデル!H$4:H$33 &lt;&gt; "")</f>
        <v>1</v>
      </c>
    </row>
    <row r="7" spans="2:13">
      <c r="B7" s="12" t="s">
        <v>44</v>
      </c>
      <c r="C7" s="12" t="b" cm="1">
        <f t="array" ref="C7">AND(ISNUMBER(初発日予測モデル!C$4:C$34))</f>
        <v>1</v>
      </c>
      <c r="D7" s="12" t="b" cm="1">
        <f t="array" ref="D7">AND(ISNUMBER(初発日予測モデル!D$4:D$33))</f>
        <v>1</v>
      </c>
      <c r="E7" s="12" t="b">
        <f>ISNUMBER(初発日予測モデル!J$4)</f>
        <v>1</v>
      </c>
      <c r="F7" s="12" t="b" cm="1">
        <f t="array" ref="F7">AND(ISNUMBER(_xlfn._xlws.FILTER(初発日予測モデル!G$4:G$34, 初発日予測モデル!G$4:G$34 &lt;&gt; "--")))</f>
        <v>1</v>
      </c>
      <c r="G7" s="12" t="b" cm="1">
        <f t="array" ref="G7">AND(ISNUMBER(_xlfn._xlws.FILTER(初発日予測モデル!H$4:H$33, 初発日予測モデル!H$4:H$33 &lt;&gt; "--")))</f>
        <v>1</v>
      </c>
    </row>
    <row r="8" spans="2:13">
      <c r="B8" s="12" t="s">
        <v>43</v>
      </c>
      <c r="C8" s="12" t="str">
        <f>IF(NOT(C6), C4 &amp; "を全て入力して下さい。", IF(NOT(C7), C4 &amp; "の数値ではない値を修正してください。", ""))</f>
        <v/>
      </c>
      <c r="D8" s="12" t="str">
        <f>IF(NOT(D6), D4 &amp; "を全て入力して下さい。", IF(NOT(D7), D4 &amp; "の数値ではない値を修正してください。", ""))</f>
        <v/>
      </c>
      <c r="E8" s="12" t="str">
        <f>IF(NOT(E6), E4 &amp; "を全て入力して下さい。", IF(NOT(E7), E4 &amp; "の数値ではない値を修正してください。", ""))</f>
        <v/>
      </c>
      <c r="F8" s="12" t="str">
        <f>IF(NOT(F6), F4 &amp; "を全て入力して下さい。", IF(NOT(F7), F4 &amp; "の数値ではない値を修正してください。", ""))</f>
        <v/>
      </c>
      <c r="G8" s="12" t="str">
        <f>IF(NOT(G6), G4 &amp; "を全て入力して下さい。", IF(NOT(G7), G4 &amp; "の数値ではない値を修正してください。", ""))</f>
        <v/>
      </c>
    </row>
    <row r="10" spans="2:13">
      <c r="B10" s="12" t="s">
        <v>46</v>
      </c>
      <c r="C10" s="12" t="str">
        <f>IF(C8 &lt;&gt; "", C8, IF(E8 &lt;&gt; "", E8, ""))</f>
        <v/>
      </c>
    </row>
    <row r="11" spans="2:13">
      <c r="B11" s="12" t="s">
        <v>47</v>
      </c>
      <c r="C11" s="12" t="str">
        <f>IF(AND(D5, F5, G5),"",IF(D8 &lt;&gt; "", D8, IF(F8 &lt;&gt; "", F8, IF(G8 &lt;&gt; "", G8, ""))))</f>
        <v/>
      </c>
    </row>
    <row r="12" spans="2:13">
      <c r="B12" s="12" t="s">
        <v>43</v>
      </c>
      <c r="C12" s="12" t="str">
        <f>IF(C10 &lt;&gt; "", C10, IF(C11 &lt;&gt; "", C11, ""))</f>
        <v/>
      </c>
    </row>
    <row r="14" spans="2:13">
      <c r="B14" s="17" t="s">
        <v>65</v>
      </c>
      <c r="C14" s="16"/>
      <c r="D14" s="16"/>
      <c r="E14" s="16"/>
      <c r="F14" s="16"/>
      <c r="G14" s="16"/>
      <c r="I14" s="17" t="s">
        <v>59</v>
      </c>
      <c r="J14" s="16"/>
      <c r="K14" s="16"/>
      <c r="L14" s="16"/>
      <c r="M14" s="16"/>
    </row>
    <row r="16" spans="2:13">
      <c r="B16" s="12" t="s">
        <v>0</v>
      </c>
      <c r="C16" s="12">
        <f>SUMIF(初発日予測モデル!C4:C34, "&gt;" &amp; 出力計算!M17)</f>
        <v>75.5</v>
      </c>
      <c r="E16" s="16" t="s">
        <v>83</v>
      </c>
      <c r="F16" s="16"/>
      <c r="G16" s="16"/>
      <c r="I16" s="15" t="s">
        <v>49</v>
      </c>
      <c r="J16" s="15" t="s">
        <v>50</v>
      </c>
      <c r="K16" s="15" t="s">
        <v>51</v>
      </c>
      <c r="L16" s="15" t="s">
        <v>52</v>
      </c>
      <c r="M16" s="15" t="s">
        <v>60</v>
      </c>
    </row>
    <row r="17" spans="2:13">
      <c r="B17" s="12" t="s">
        <v>62</v>
      </c>
      <c r="C17" s="12">
        <f>(C16 - I17) / J17</f>
        <v>-6.8569012303974108E-2</v>
      </c>
      <c r="E17" s="31"/>
      <c r="F17" s="31" t="s">
        <v>81</v>
      </c>
      <c r="G17" s="31" t="s">
        <v>94</v>
      </c>
      <c r="I17" s="15">
        <v>80.696511627907</v>
      </c>
      <c r="J17" s="15">
        <v>75.7851316987079</v>
      </c>
      <c r="K17" s="15">
        <v>-1.0648066423995199</v>
      </c>
      <c r="L17" s="15">
        <v>3.0230664410918902</v>
      </c>
      <c r="M17" s="15">
        <v>12</v>
      </c>
    </row>
    <row r="18" spans="2:13">
      <c r="B18" s="12" t="s">
        <v>63</v>
      </c>
      <c r="C18" s="12">
        <f>初発日予測モデル!J4</f>
        <v>0</v>
      </c>
      <c r="E18" s="31" t="s">
        <v>79</v>
      </c>
      <c r="F18" s="31" t="b">
        <f>C17&lt;K17-I5</f>
        <v>0</v>
      </c>
      <c r="G18" s="31" t="b">
        <f>C17&gt;L17+I5</f>
        <v>0</v>
      </c>
      <c r="I18" s="15" t="s">
        <v>53</v>
      </c>
      <c r="J18" s="15" t="s">
        <v>54</v>
      </c>
      <c r="K18" s="15" t="s">
        <v>55</v>
      </c>
      <c r="L18" s="15" t="s">
        <v>56</v>
      </c>
    </row>
    <row r="19" spans="2:13">
      <c r="B19" s="12" t="s">
        <v>63</v>
      </c>
      <c r="C19" s="12">
        <f>(C18 - 出力計算!I19) / 出力計算!J19</f>
        <v>-0.54512711027878569</v>
      </c>
      <c r="D19" s="23"/>
      <c r="E19" s="31" t="s">
        <v>80</v>
      </c>
      <c r="F19" s="31" t="b">
        <f>C19&lt;K19-I5</f>
        <v>0</v>
      </c>
      <c r="G19" s="31" t="b">
        <f>C19&gt;L19+I5</f>
        <v>0</v>
      </c>
      <c r="I19" s="15">
        <v>20.2790697674419</v>
      </c>
      <c r="J19" s="15">
        <v>37.200626028433803</v>
      </c>
      <c r="K19" s="15">
        <v>-0.54512711027878502</v>
      </c>
      <c r="L19" s="15">
        <v>3.0838440768408799</v>
      </c>
    </row>
    <row r="20" spans="2:13">
      <c r="B20" s="12" t="s">
        <v>1</v>
      </c>
      <c r="C20" s="30">
        <f ca="1">EXP(I21 + J21 * C17 + K21 * C19 + L21) + DATE(YEAR(TODAY()), 4, 1)</f>
        <v>45805.89455652998</v>
      </c>
      <c r="I20" s="15" t="s">
        <v>57</v>
      </c>
      <c r="J20" s="15" t="s">
        <v>71</v>
      </c>
      <c r="K20" s="15" t="s">
        <v>58</v>
      </c>
      <c r="L20" s="15" t="s">
        <v>95</v>
      </c>
    </row>
    <row r="21" spans="2:13">
      <c r="I21" s="15">
        <v>4.31342347154356</v>
      </c>
      <c r="J21" s="15">
        <v>-0.156302436235015</v>
      </c>
      <c r="K21" s="15">
        <v>4.3642318969008699E-2</v>
      </c>
      <c r="L21" s="15">
        <v>-0.24172699885840701</v>
      </c>
    </row>
    <row r="22" spans="2:13">
      <c r="L22" s="32"/>
    </row>
    <row r="23" spans="2:13">
      <c r="B23" s="18" t="s">
        <v>64</v>
      </c>
      <c r="C23" s="19"/>
      <c r="D23" s="19"/>
      <c r="E23" s="19"/>
      <c r="F23" s="19"/>
      <c r="G23" s="19"/>
      <c r="I23" s="18" t="s">
        <v>61</v>
      </c>
      <c r="J23" s="19"/>
      <c r="K23" s="19"/>
      <c r="L23" s="19"/>
      <c r="M23" s="19"/>
    </row>
    <row r="25" spans="2:13">
      <c r="B25" s="12" t="s">
        <v>0</v>
      </c>
      <c r="C25" s="12">
        <f>SUMIF(初発日予測モデル!C4:C34, "&gt;" &amp; 出力計算!M26) + SUMIF(初発日予測モデル!D4:D33, "&gt;" &amp; 出力計算!M26)</f>
        <v>548.29999999999995</v>
      </c>
      <c r="E25" s="19" t="s">
        <v>82</v>
      </c>
      <c r="F25" s="19"/>
      <c r="G25" s="19"/>
      <c r="I25" s="15" t="s">
        <v>49</v>
      </c>
      <c r="J25" s="15" t="s">
        <v>50</v>
      </c>
      <c r="K25" s="15" t="s">
        <v>51</v>
      </c>
      <c r="L25" s="15" t="s">
        <v>52</v>
      </c>
      <c r="M25" s="15" t="s">
        <v>60</v>
      </c>
    </row>
    <row r="26" spans="2:13">
      <c r="B26" s="12" t="s">
        <v>62</v>
      </c>
      <c r="C26" s="12">
        <f>(C25 - I26) / J26</f>
        <v>0.67421275242604617</v>
      </c>
      <c r="E26" s="12"/>
      <c r="F26" s="31" t="s">
        <v>81</v>
      </c>
      <c r="G26" s="31" t="s">
        <v>94</v>
      </c>
      <c r="I26" s="15">
        <v>409.822674418605</v>
      </c>
      <c r="J26" s="15">
        <v>205.39113964116899</v>
      </c>
      <c r="K26" s="15">
        <v>-1.88188582571714</v>
      </c>
      <c r="L26" s="15">
        <v>1.91720697528311</v>
      </c>
      <c r="M26" s="15">
        <v>11</v>
      </c>
    </row>
    <row r="27" spans="2:13">
      <c r="B27" s="12" t="s">
        <v>76</v>
      </c>
      <c r="C27" s="12">
        <f>SUMIF(初発日予測モデル!G4:G34,"&lt;&gt;--")+SUMIF(初発日予測モデル!H4:H33, "&lt;&gt;--")</f>
        <v>226.5</v>
      </c>
      <c r="E27" s="12" t="s">
        <v>79</v>
      </c>
      <c r="F27" s="12" t="b">
        <f>C26&lt;K26-I5</f>
        <v>0</v>
      </c>
      <c r="G27" s="12" t="b">
        <f>C26&gt;L26+I5</f>
        <v>0</v>
      </c>
      <c r="I27" s="15" t="s">
        <v>72</v>
      </c>
      <c r="J27" s="15" t="s">
        <v>73</v>
      </c>
      <c r="K27" s="15" t="s">
        <v>74</v>
      </c>
      <c r="L27" s="15" t="s">
        <v>75</v>
      </c>
    </row>
    <row r="28" spans="2:13">
      <c r="B28" s="12" t="s">
        <v>77</v>
      </c>
      <c r="C28" s="12">
        <f>(C27 - I28) / J28</f>
        <v>-0.13212025507715494</v>
      </c>
      <c r="E28" s="12" t="s">
        <v>92</v>
      </c>
      <c r="F28" s="12" t="b">
        <f>C28&lt;K28-I5</f>
        <v>0</v>
      </c>
      <c r="G28" s="12" t="b">
        <f>C28&gt;L28+I5</f>
        <v>0</v>
      </c>
      <c r="I28" s="15">
        <v>239.99127906976699</v>
      </c>
      <c r="J28" s="15">
        <v>102.113631720499</v>
      </c>
      <c r="K28" s="15">
        <v>-1.3709362473067801</v>
      </c>
      <c r="L28" s="15">
        <v>4.1523224057960304</v>
      </c>
    </row>
    <row r="29" spans="2:13">
      <c r="B29" s="12" t="s">
        <v>1</v>
      </c>
      <c r="C29" s="30">
        <f ca="1">EXP(I30 + J30 * C26 + K30 * C28 + L30) + DATE(YEAR(TODAY()), 4, 1)</f>
        <v>45799.974582716066</v>
      </c>
      <c r="I29" s="15" t="s">
        <v>57</v>
      </c>
      <c r="J29" s="15" t="s">
        <v>96</v>
      </c>
      <c r="K29" s="15" t="s">
        <v>97</v>
      </c>
      <c r="L29" s="15" t="s">
        <v>95</v>
      </c>
    </row>
    <row r="30" spans="2:13">
      <c r="I30" s="15">
        <v>4.3548327077726698</v>
      </c>
      <c r="J30" s="15">
        <v>-0.202513052037263</v>
      </c>
      <c r="K30" s="15">
        <v>5.6797975681682697E-2</v>
      </c>
      <c r="L30" s="15">
        <v>-0.26003685736058002</v>
      </c>
    </row>
    <row r="32" spans="2:13">
      <c r="B32" s="20" t="s">
        <v>86</v>
      </c>
      <c r="C32" s="21"/>
      <c r="D32" s="21"/>
      <c r="E32" s="21"/>
      <c r="F32" s="21"/>
      <c r="G32" s="21"/>
    </row>
    <row r="34" spans="2:6">
      <c r="B34" s="21" t="s">
        <v>89</v>
      </c>
      <c r="C34" s="21"/>
      <c r="E34" s="21" t="s">
        <v>66</v>
      </c>
      <c r="F34" s="21"/>
    </row>
    <row r="35" spans="2:6">
      <c r="B35" s="12" t="s">
        <v>98</v>
      </c>
      <c r="C35" s="12" t="b">
        <f>AND(C6:C7,E6:E7)</f>
        <v>1</v>
      </c>
      <c r="E35" s="12" t="s">
        <v>89</v>
      </c>
      <c r="F35" s="12" t="str">
        <f>IF(C36, "3-4月の気象条件を使った予測値を表示しています。", IF(C35, "3月の気象条件を使った予測を表示しています。" &amp; IF(NOT(C37), CHAR(10) &amp; CHAR(10) &amp; "3-4月の気象条件を用いて初発日を予測するには" &amp; C12, ""), C12))</f>
        <v>3-4月の気象条件を使った予測値を表示しています。</v>
      </c>
    </row>
    <row r="36" spans="2:6">
      <c r="B36" s="12" t="s">
        <v>99</v>
      </c>
      <c r="C36" s="12" t="b">
        <f>AND(C6:D7,F6:G7)</f>
        <v>1</v>
      </c>
      <c r="E36" s="12" t="s">
        <v>87</v>
      </c>
      <c r="F36" s="12" t="str">
        <f>IF(
  AND(C35, F18), "★モデル構築時よりも気温が低い場所を予測しようとしています。想定よりも予測が外れる可能性があるのでご注意ください。",
  IF(AND(C35, G18), "★モデル構築時よりも気温が高い場所を予測しようとしています。想定よりも予測が外れる可能性があるのでご注意ください。", "")
)</f>
        <v/>
      </c>
    </row>
    <row r="37" spans="2:6">
      <c r="B37" s="12" t="s">
        <v>67</v>
      </c>
      <c r="C37" s="12" t="b">
        <f>AND(D5,F5,G5)</f>
        <v>0</v>
      </c>
      <c r="E37" s="12" t="s">
        <v>88</v>
      </c>
      <c r="F37" s="12" t="str">
        <f>IF(
  AND(C35, F19), "★モデル構築時よりも積雪が少ない場所を予測しようとしています。想定よりも予測が外れる可能性があるのでご注意ください。",
  IF(AND(C35, G19), "★モデル構築時よりも積雪が多い場所を予測しようとしています。想定よりも予測が外れる可能性があるのでご注意ください。", "")
)</f>
        <v/>
      </c>
    </row>
    <row r="38" spans="2:6">
      <c r="E38" s="12" t="s">
        <v>90</v>
      </c>
      <c r="F38" s="12" t="str">
        <f>IF(
  AND(C36, F27), "★モデル構築時よりも気温が低い場所を予測しようとしています。想定よりも予測が外れる可能性があるのでご注意ください。",
  IF(AND(C36, G27), "★モデル構築時よりも気温が高い場所を予測しようとしています。想定よりも予測が外れる可能性があるのでご注意ください。", "")
)</f>
        <v/>
      </c>
    </row>
    <row r="39" spans="2:6">
      <c r="E39" s="12" t="s">
        <v>91</v>
      </c>
      <c r="F39" s="12" t="str">
        <f>IF(
  AND(C36, F28), "★モデル構築時よりも降水量が少ない場所を予測しようとしています。想定よりも予測が外れる可能性があるのでご注意ください。",
  IF(AND(C36, G28), "★モデル構築時よりも降水量が多い場所を予測しようとしています。想定よりも予測が外れる可能性があるのでご注意ください。", "")
)</f>
        <v/>
      </c>
    </row>
    <row r="40" spans="2:6">
      <c r="B40" s="21" t="s">
        <v>93</v>
      </c>
      <c r="C40" s="21"/>
    </row>
    <row r="41" spans="2:6">
      <c r="B41" t="str">
        <f>F35 &amp; IF(C37, IF(F36 &lt;&gt; "", CHAR(10) &amp; F36, "") &amp; IF(F37 &lt;&gt; "", CHAR(10) &amp; F37, ""), IF(F38 &lt;&gt; "", CHAR(10) &amp; F38, "") &amp; IF(F39 &lt;&gt; "", CHAR(10) &amp; F39, ""))</f>
        <v>3-4月の気象条件を使った予測値を表示しています。</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初発日予測モデル</vt:lpstr>
      <vt:lpstr>出力計算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2025-02-13T05:46:03Z</dcterms:created>
  <dcterms:modified xsi:type="dcterms:W3CDTF">2025-03-28T02:18:32Z</dcterms:modified>
</cp:coreProperties>
</file>